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DLDTHY\Phương an chi tra thu nhap tang them\NAM 2020\"/>
    </mc:Choice>
  </mc:AlternateContent>
  <bookViews>
    <workbookView xWindow="-105" yWindow="-105" windowWidth="19425" windowHeight="11025"/>
  </bookViews>
  <sheets>
    <sheet name="Mau Danh sach theo QĐ" sheetId="9" r:id="rId1"/>
  </sheets>
  <definedNames>
    <definedName name="_xlnm.Print_Area" localSheetId="0">'Mau Danh sach theo QĐ'!$A$1:$S$35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9" l="1"/>
  <c r="R15" i="9"/>
  <c r="I16" i="9"/>
  <c r="M16" i="9"/>
  <c r="N16" i="9"/>
  <c r="O16" i="9"/>
  <c r="P16" i="9"/>
  <c r="Q16" i="9"/>
  <c r="I11" i="9" l="1"/>
  <c r="I12" i="9"/>
  <c r="I13" i="9"/>
  <c r="I14" i="9"/>
  <c r="I15" i="9"/>
  <c r="I17" i="9"/>
  <c r="I18" i="9"/>
  <c r="I19" i="9"/>
  <c r="I20" i="9"/>
  <c r="I9" i="9"/>
  <c r="I10" i="9"/>
  <c r="R9" i="9" l="1"/>
  <c r="R20" i="9" l="1"/>
  <c r="R19" i="9"/>
  <c r="O19" i="9"/>
  <c r="P20" i="9"/>
  <c r="M20" i="9"/>
  <c r="Q20" i="9"/>
  <c r="M19" i="9"/>
  <c r="N19" i="9"/>
  <c r="Q19" i="9"/>
  <c r="R11" i="9"/>
  <c r="R12" i="9"/>
  <c r="R13" i="9"/>
  <c r="R17" i="9"/>
  <c r="R18" i="9"/>
  <c r="R10" i="9"/>
  <c r="P13" i="9"/>
  <c r="P14" i="9"/>
  <c r="P15" i="9"/>
  <c r="P17" i="9"/>
  <c r="P9" i="9"/>
  <c r="P10" i="9"/>
  <c r="O11" i="9"/>
  <c r="O12" i="9"/>
  <c r="O13" i="9"/>
  <c r="O14" i="9"/>
  <c r="O15" i="9"/>
  <c r="O18" i="9"/>
  <c r="O20" i="9" l="1"/>
  <c r="P19" i="9"/>
  <c r="Q11" i="9" l="1"/>
  <c r="Q12" i="9"/>
  <c r="Q13" i="9"/>
  <c r="Q14" i="9"/>
  <c r="Q15" i="9"/>
  <c r="Q17" i="9"/>
  <c r="Q18" i="9"/>
  <c r="Q10" i="9"/>
  <c r="Q9" i="9"/>
  <c r="N11" i="9" l="1"/>
  <c r="N12" i="9"/>
  <c r="N13" i="9"/>
  <c r="N14" i="9"/>
  <c r="N15" i="9"/>
  <c r="N17" i="9"/>
  <c r="N18" i="9"/>
  <c r="N10" i="9"/>
  <c r="N9" i="9"/>
  <c r="M11" i="9"/>
  <c r="M12" i="9"/>
  <c r="M13" i="9"/>
  <c r="M14" i="9"/>
  <c r="M15" i="9"/>
  <c r="M17" i="9"/>
  <c r="M18" i="9"/>
  <c r="M9" i="9"/>
  <c r="M10" i="9"/>
  <c r="P11" i="9" l="1"/>
  <c r="O9" i="9"/>
  <c r="P18" i="9"/>
  <c r="R14" i="9"/>
  <c r="P12" i="9"/>
  <c r="O10" i="9"/>
  <c r="O17" i="9"/>
</calcChain>
</file>

<file path=xl/sharedStrings.xml><?xml version="1.0" encoding="utf-8"?>
<sst xmlns="http://schemas.openxmlformats.org/spreadsheetml/2006/main" count="82" uniqueCount="70">
  <si>
    <t>STT</t>
  </si>
  <si>
    <t>Hệ số lương</t>
  </si>
  <si>
    <t>Họ và tên</t>
  </si>
  <si>
    <t>TNVK</t>
  </si>
  <si>
    <t>CỘNG HÒA XÃ HỘI CHỦ NGHĨA VIỆT NAM</t>
  </si>
  <si>
    <t>TRƯỜNG ĐH HÀNG HẢI VIỆT NAM</t>
  </si>
  <si>
    <t>Độc lập – Tự do – Hạnh phúc</t>
  </si>
  <si>
    <t>Đơn vị:</t>
  </si>
  <si>
    <t>PC chức vụ</t>
  </si>
  <si>
    <t>T</t>
  </si>
  <si>
    <t>T1</t>
  </si>
  <si>
    <t>T2</t>
  </si>
  <si>
    <t>Ghi chú</t>
  </si>
  <si>
    <t>Nguyễn Văn A</t>
  </si>
  <si>
    <t>Nguyễn Văn B</t>
  </si>
  <si>
    <t>Nguyễn Thị C</t>
  </si>
  <si>
    <t>Nguyễn Văn D</t>
  </si>
  <si>
    <t>Nguyễn Văn E</t>
  </si>
  <si>
    <t>Không hoàn thành nhiệm vụ</t>
  </si>
  <si>
    <t>Nguyễn Văn G</t>
  </si>
  <si>
    <t>Nguyễn Thị G</t>
  </si>
  <si>
    <t>Nguyễn Thị F</t>
  </si>
  <si>
    <t>Nguyễn Văn K</t>
  </si>
  <si>
    <t>L</t>
  </si>
  <si>
    <t xml:space="preserve">Đối tượng loại </t>
  </si>
  <si>
    <t>T:</t>
  </si>
  <si>
    <r>
      <t>T1</t>
    </r>
    <r>
      <rPr>
        <sz val="12"/>
        <color theme="1"/>
        <rFont val="Times New Roman"/>
        <family val="1"/>
      </rPr>
      <t>:</t>
    </r>
  </si>
  <si>
    <r>
      <t>T2</t>
    </r>
    <r>
      <rPr>
        <sz val="12"/>
        <color theme="1"/>
        <rFont val="Times New Roman"/>
        <family val="1"/>
      </rPr>
      <t xml:space="preserve">: </t>
    </r>
  </si>
  <si>
    <t>Nguyễn Văn H</t>
  </si>
  <si>
    <t xml:space="preserve">Chiến sỹ thi đua cấp cơ sở </t>
  </si>
  <si>
    <t xml:space="preserve">Lao động tiên tiến </t>
  </si>
  <si>
    <t>T-T1-T2</t>
  </si>
  <si>
    <t>200.000 x T1</t>
  </si>
  <si>
    <t>Tổng hệ số</t>
  </si>
  <si>
    <t>Loại đối tượng</t>
  </si>
  <si>
    <t>Loại 1</t>
  </si>
  <si>
    <t>Loại 2</t>
  </si>
  <si>
    <t>Loại 3</t>
  </si>
  <si>
    <t>Loại 4</t>
  </si>
  <si>
    <t>Lưu ý:</t>
  </si>
  <si>
    <t>Nguyễn Văn M</t>
  </si>
  <si>
    <t>Trung tâm GDQP-AN</t>
  </si>
  <si>
    <t>Phạm Văn T</t>
  </si>
  <si>
    <r>
      <rPr>
        <b/>
        <sz val="12"/>
        <color theme="1"/>
        <rFont val="Times New Roman"/>
        <family val="1"/>
      </rPr>
      <t>Loại 1</t>
    </r>
    <r>
      <rPr>
        <sz val="12"/>
        <color theme="1"/>
        <rFont val="Times New Roman"/>
        <family val="1"/>
      </rPr>
      <t xml:space="preserve">: </t>
    </r>
  </si>
  <si>
    <r>
      <rPr>
        <b/>
        <sz val="12"/>
        <color theme="1"/>
        <rFont val="Times New Roman"/>
        <family val="1"/>
      </rPr>
      <t>Loại 2</t>
    </r>
    <r>
      <rPr>
        <sz val="12"/>
        <color theme="1"/>
        <rFont val="Times New Roman"/>
        <family val="1"/>
      </rPr>
      <t>:</t>
    </r>
  </si>
  <si>
    <r>
      <rPr>
        <b/>
        <sz val="12"/>
        <color theme="1"/>
        <rFont val="Times New Roman"/>
        <family val="1"/>
      </rPr>
      <t>Loại 3</t>
    </r>
    <r>
      <rPr>
        <sz val="12"/>
        <color theme="1"/>
        <rFont val="Times New Roman"/>
        <family val="1"/>
      </rPr>
      <t>:</t>
    </r>
  </si>
  <si>
    <r>
      <rPr>
        <b/>
        <sz val="12"/>
        <color theme="1"/>
        <rFont val="Times New Roman"/>
        <family val="1"/>
      </rPr>
      <t>Loại 4</t>
    </r>
    <r>
      <rPr>
        <sz val="12"/>
        <color theme="1"/>
        <rFont val="Times New Roman"/>
        <family val="1"/>
      </rPr>
      <t>:</t>
    </r>
  </si>
  <si>
    <t>Lương cơ sở</t>
  </si>
  <si>
    <t>Bộ môn</t>
  </si>
  <si>
    <t>Thủ trưởng đơn vị</t>
  </si>
  <si>
    <t xml:space="preserve">PHÒNG TỔ CHỨC HÀNH CHÍNH </t>
  </si>
  <si>
    <t>….</t>
  </si>
  <si>
    <t>Cộng</t>
  </si>
  <si>
    <t>DANH SÁCH CHI THƯỞNG TẾT NGUYÊN ĐÁN TÂN SỬU 2021 (K)</t>
  </si>
  <si>
    <t>(Kèm theo Quyết định số            /ĐHHHVN ngày        /01/2021 của Trường Đại học Hàng hải Việt Nam)</t>
  </si>
  <si>
    <t>Nghỉ hưu tháng 9</t>
  </si>
  <si>
    <t>Đi tàu về T2, nghỉ hưu T9</t>
  </si>
  <si>
    <t>Nghỉ thai sản tháng 11</t>
  </si>
  <si>
    <t>Đi học nước ngoài về T5, đi tàu T12</t>
  </si>
  <si>
    <t>Xin nghỉ tự túc không lương T10</t>
  </si>
  <si>
    <t>Xin nghỉ tự túc không lương T10+11+12</t>
  </si>
  <si>
    <t>Hải Phòng, ngày          tháng 01 năm 2021</t>
  </si>
  <si>
    <t>Đối tượng không đạt danh hiệu thi đua năm học 2019-2020</t>
  </si>
  <si>
    <t>Đối tượng không có tên trong danh sách xét thi đua năm học 2019-2020 và không có danh hiệu đợt thi đua từ 1/4-2/9 do mới ký hợp đồng lao động, nghỉ công tác theo chế độ, chuyển công tác</t>
  </si>
  <si>
    <t>Tổng số tháng nghỉ ốm, nghỉ thai sản hưởng trợ cấp BHXH, số tháng đi công tác dưới tàu trong năm 2020 (không bao gồm đi tàu Sao Biển, VMU Việt Hàn)</t>
  </si>
  <si>
    <t>Là tổng số tháng đi học nước ngoài, nghỉ tự túc không lương trong năm 2020</t>
  </si>
  <si>
    <t>Tổng số tháng làm việc tại Trường trong năm 2020 (bao gồm cả số tháng đi công tác dưới tàu trong năm 2020 của các thuyền viên tàu Sao Biển, VMU Việt Hàn thuộc danh sách lao động biên chế và lao động hợp đồng làm chuyên môn nghiệp vụ có thời hạn từ 11 tháng trở lên của Trường).</t>
  </si>
  <si>
    <t>Đi học nước ngoài về T10 (2.167.950)</t>
  </si>
  <si>
    <t xml:space="preserve">Đi học nước ngoài T7 </t>
  </si>
  <si>
    <r>
      <t xml:space="preserve">Trường hợp các đối tượng (trừ các đối tượng nghỉ công tác theo chế độ, chuyển công tác, nghỉ tự túc, mới ký hợp đồng lao động) có K &lt; 2.400.000 đồng, T-T1-T2 &gt;0 thì được hưởng mức K = 2.400.000 đồng.
</t>
    </r>
    <r>
      <rPr>
        <b/>
        <sz val="12"/>
        <color theme="1"/>
        <rFont val="Times New Roman"/>
        <family val="1"/>
      </rPr>
      <t xml:space="preserve">Các đơn vị kiểm tra, nhập chính xác các thông tin Kdh (Loại 1, Loại 2, Loại 3, Loại 4), L, T, T1, T2.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</si>
</sst>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_);_(* \(#,##0\);_(* &quot;-&quot;??_);_(@_)"/>
  </numFmts>
  <fonts count="1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4"/>
      <color theme="1"/>
      <name val="Times New Roman"/>
      <family val="1"/>
    </font>
    <font>
      <b/>
      <u/>
      <sz val="12"/>
      <color theme="1"/>
      <name val="Times New Roman"/>
      <family val="1"/>
    </font>
    <font>
      <i/>
      <sz val="12"/>
      <color theme="1"/>
      <name val="Times New Roman"/>
      <family val="1"/>
    </font>
    <font>
      <sz val="11"/>
      <color theme="1"/>
      <name val="Calibri"/>
      <family val="2"/>
      <charset val="163"/>
      <scheme val="minor"/>
    </font>
    <font>
      <sz val="12"/>
      <color theme="1"/>
      <name val="Times New Roman"/>
      <family val="2"/>
    </font>
    <font>
      <sz val="10"/>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s>
  <cellStyleXfs count="10">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10" fillId="0" borderId="0" applyFont="0" applyFill="0" applyBorder="0" applyAlignment="0" applyProtection="0"/>
    <xf numFmtId="0" fontId="1" fillId="0" borderId="0"/>
    <xf numFmtId="0" fontId="10" fillId="0" borderId="0"/>
    <xf numFmtId="0" fontId="11" fillId="0" borderId="0"/>
    <xf numFmtId="0" fontId="1" fillId="0" borderId="0"/>
  </cellStyleXfs>
  <cellXfs count="64">
    <xf numFmtId="0" fontId="0" fillId="0" borderId="0" xfId="0"/>
    <xf numFmtId="43" fontId="2" fillId="0" borderId="0" xfId="1" applyFont="1" applyFill="1" applyAlignment="1">
      <alignment vertical="center" wrapText="1"/>
    </xf>
    <xf numFmtId="0" fontId="4" fillId="0" borderId="0" xfId="0" applyFont="1" applyFill="1" applyAlignment="1">
      <alignment vertical="center" wrapText="1"/>
    </xf>
    <xf numFmtId="165" fontId="2" fillId="0" borderId="0" xfId="1" applyNumberFormat="1" applyFont="1" applyFill="1" applyAlignment="1">
      <alignment vertical="center"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165" fontId="4" fillId="0" borderId="0" xfId="1" applyNumberFormat="1" applyFont="1" applyFill="1" applyAlignment="1">
      <alignment horizontal="center" vertical="center" wrapText="1"/>
    </xf>
    <xf numFmtId="43" fontId="3" fillId="0" borderId="3"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43" fontId="5" fillId="0" borderId="4" xfId="1" applyFont="1" applyFill="1" applyBorder="1" applyAlignment="1">
      <alignment vertical="center" wrapText="1"/>
    </xf>
    <xf numFmtId="16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65" fontId="5" fillId="0" borderId="4" xfId="1" applyNumberFormat="1" applyFont="1" applyFill="1" applyBorder="1" applyAlignment="1">
      <alignment horizontal="center" vertical="center" wrapText="1"/>
    </xf>
    <xf numFmtId="165" fontId="5" fillId="0" borderId="5" xfId="1" applyNumberFormat="1" applyFont="1" applyFill="1" applyBorder="1" applyAlignment="1">
      <alignment horizontal="center" vertical="center" wrapText="1"/>
    </xf>
    <xf numFmtId="0" fontId="5" fillId="0" borderId="5" xfId="0" applyFont="1" applyFill="1" applyBorder="1" applyAlignment="1">
      <alignment vertical="center" wrapText="1"/>
    </xf>
    <xf numFmtId="43" fontId="5" fillId="0" borderId="5" xfId="1" applyFont="1" applyFill="1" applyBorder="1" applyAlignment="1">
      <alignment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43" fontId="5" fillId="0" borderId="7" xfId="1" applyFont="1" applyFill="1" applyBorder="1" applyAlignment="1">
      <alignment vertical="center" wrapText="1"/>
    </xf>
    <xf numFmtId="165" fontId="5" fillId="0" borderId="7" xfId="1"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3" fontId="4" fillId="0" borderId="2" xfId="1" applyFont="1" applyFill="1" applyBorder="1" applyAlignment="1">
      <alignment vertical="center" wrapText="1"/>
    </xf>
    <xf numFmtId="0" fontId="4" fillId="0" borderId="2" xfId="0" applyFont="1" applyFill="1" applyBorder="1" applyAlignment="1">
      <alignment vertical="center" wrapText="1"/>
    </xf>
    <xf numFmtId="165" fontId="4" fillId="0" borderId="2" xfId="1" applyNumberFormat="1" applyFont="1" applyFill="1" applyBorder="1" applyAlignment="1">
      <alignment horizontal="center" vertical="center" wrapText="1"/>
    </xf>
    <xf numFmtId="0" fontId="5" fillId="0" borderId="2"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horizontal="center" vertical="center" wrapText="1"/>
    </xf>
    <xf numFmtId="165" fontId="5" fillId="0" borderId="0" xfId="1" applyNumberFormat="1" applyFont="1" applyFill="1" applyAlignment="1">
      <alignment vertical="center" wrapText="1"/>
    </xf>
    <xf numFmtId="0" fontId="5" fillId="0" borderId="0" xfId="0" applyFont="1" applyFill="1" applyAlignment="1">
      <alignment vertical="center" wrapText="1"/>
    </xf>
    <xf numFmtId="0" fontId="3"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65" fontId="5" fillId="0" borderId="0" xfId="1" applyNumberFormat="1" applyFont="1" applyFill="1" applyAlignment="1">
      <alignment horizontal="center" vertical="center" wrapText="1"/>
    </xf>
    <xf numFmtId="0" fontId="4" fillId="0" borderId="0" xfId="0" applyFont="1" applyFill="1" applyAlignment="1">
      <alignment horizontal="left" vertical="center"/>
    </xf>
    <xf numFmtId="0" fontId="7"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165" fontId="2" fillId="0" borderId="0" xfId="1" applyNumberFormat="1" applyFont="1" applyFill="1" applyAlignment="1">
      <alignment horizontal="center" vertical="center" wrapText="1"/>
    </xf>
    <xf numFmtId="0" fontId="2" fillId="0" borderId="0" xfId="0" applyFont="1" applyFill="1" applyAlignment="1">
      <alignment horizontal="justify" vertical="center" wrapText="1"/>
    </xf>
    <xf numFmtId="43" fontId="2" fillId="0" borderId="0" xfId="1" applyFont="1" applyFill="1"/>
    <xf numFmtId="0" fontId="5" fillId="0" borderId="0" xfId="0"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4" fillId="0" borderId="0" xfId="0" applyFont="1" applyFill="1" applyBorder="1" applyAlignment="1">
      <alignment horizontal="center" vertical="center" wrapText="1"/>
    </xf>
    <xf numFmtId="165" fontId="2" fillId="0" borderId="8" xfId="1" applyNumberFormat="1" applyFont="1" applyFill="1" applyBorder="1" applyAlignment="1">
      <alignment horizontal="center" vertical="center" wrapText="1"/>
    </xf>
    <xf numFmtId="165" fontId="2" fillId="0" borderId="0" xfId="1" applyNumberFormat="1" applyFont="1" applyFill="1" applyAlignment="1">
      <alignment horizontal="center" vertical="center" wrapText="1"/>
    </xf>
    <xf numFmtId="0" fontId="5" fillId="0" borderId="0"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0">
    <cellStyle name="Comma" xfId="1" builtinId="3"/>
    <cellStyle name="Comma 2" xfId="5"/>
    <cellStyle name="Comma 3" xfId="3"/>
    <cellStyle name="Normal" xfId="0" builtinId="0"/>
    <cellStyle name="Normal 2" xfId="4"/>
    <cellStyle name="Normal 2 2" xfId="6"/>
    <cellStyle name="Normal 2 2 2" xfId="7"/>
    <cellStyle name="Normal 2 2 3" xfId="8"/>
    <cellStyle name="Normal 3" xfId="9"/>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zoomScaleNormal="100" workbookViewId="0">
      <selection activeCell="U20" sqref="U20"/>
    </sheetView>
  </sheetViews>
  <sheetFormatPr defaultColWidth="9.140625" defaultRowHeight="15" x14ac:dyDescent="0.25"/>
  <cols>
    <col min="1" max="1" width="7.7109375" style="41" customWidth="1"/>
    <col min="2" max="2" width="27.7109375" style="4" customWidth="1"/>
    <col min="3" max="3" width="15.5703125" style="41" hidden="1" customWidth="1"/>
    <col min="4" max="4" width="15.5703125" style="41" customWidth="1"/>
    <col min="5" max="5" width="10" style="41" customWidth="1"/>
    <col min="6" max="6" width="8" style="1" customWidth="1"/>
    <col min="7" max="7" width="7.7109375" style="4" customWidth="1"/>
    <col min="8" max="8" width="8.7109375" style="1" customWidth="1"/>
    <col min="9" max="9" width="7.7109375" style="4" customWidth="1"/>
    <col min="10" max="13" width="7.42578125" style="41" customWidth="1"/>
    <col min="14" max="14" width="13.7109375" style="43" customWidth="1"/>
    <col min="15" max="15" width="14.7109375" style="43" customWidth="1"/>
    <col min="16" max="18" width="13.5703125" style="43" customWidth="1"/>
    <col min="19" max="19" width="36.42578125" style="4" customWidth="1"/>
    <col min="20" max="20" width="16.42578125" style="3" customWidth="1"/>
    <col min="21" max="21" width="12.7109375" style="3" customWidth="1"/>
    <col min="22" max="16384" width="9.140625" style="4"/>
  </cols>
  <sheetData>
    <row r="1" spans="1:21" ht="21.75" customHeight="1" x14ac:dyDescent="0.25">
      <c r="A1" s="56" t="s">
        <v>5</v>
      </c>
      <c r="B1" s="56"/>
      <c r="C1" s="56"/>
      <c r="D1" s="56"/>
      <c r="E1" s="56"/>
      <c r="G1" s="2"/>
      <c r="I1" s="2"/>
      <c r="J1" s="52" t="s">
        <v>4</v>
      </c>
      <c r="K1" s="52"/>
      <c r="L1" s="52"/>
      <c r="M1" s="52"/>
      <c r="N1" s="52"/>
      <c r="O1" s="52"/>
      <c r="P1" s="52"/>
      <c r="Q1" s="52"/>
      <c r="R1" s="52"/>
      <c r="S1" s="52"/>
      <c r="T1" s="3" t="s">
        <v>47</v>
      </c>
      <c r="U1" s="3">
        <v>1490000</v>
      </c>
    </row>
    <row r="2" spans="1:21" ht="18.600000000000001" customHeight="1" x14ac:dyDescent="0.25">
      <c r="A2" s="56" t="s">
        <v>7</v>
      </c>
      <c r="B2" s="56"/>
      <c r="C2" s="56"/>
      <c r="D2" s="56"/>
      <c r="E2" s="56"/>
      <c r="G2" s="2"/>
      <c r="I2" s="2"/>
      <c r="J2" s="52" t="s">
        <v>6</v>
      </c>
      <c r="K2" s="52"/>
      <c r="L2" s="52"/>
      <c r="M2" s="52"/>
      <c r="N2" s="52"/>
      <c r="O2" s="52"/>
      <c r="P2" s="52"/>
      <c r="Q2" s="52"/>
      <c r="R2" s="52"/>
      <c r="S2" s="52"/>
    </row>
    <row r="3" spans="1:21" ht="24.75" customHeight="1" x14ac:dyDescent="0.25">
      <c r="A3" s="53" t="s">
        <v>53</v>
      </c>
      <c r="B3" s="53"/>
      <c r="C3" s="53"/>
      <c r="D3" s="53"/>
      <c r="E3" s="53"/>
      <c r="F3" s="53"/>
      <c r="G3" s="53"/>
      <c r="H3" s="53"/>
      <c r="I3" s="53"/>
      <c r="J3" s="53"/>
      <c r="K3" s="53"/>
      <c r="L3" s="53"/>
      <c r="M3" s="53"/>
      <c r="N3" s="53"/>
      <c r="O3" s="53"/>
      <c r="P3" s="53"/>
      <c r="Q3" s="53"/>
      <c r="R3" s="53"/>
      <c r="S3" s="53"/>
    </row>
    <row r="4" spans="1:21" ht="15.75" x14ac:dyDescent="0.25">
      <c r="A4" s="47" t="s">
        <v>54</v>
      </c>
      <c r="B4" s="47"/>
      <c r="C4" s="47"/>
      <c r="D4" s="47"/>
      <c r="E4" s="47"/>
      <c r="F4" s="47"/>
      <c r="G4" s="47"/>
      <c r="H4" s="47"/>
      <c r="I4" s="47"/>
      <c r="J4" s="47"/>
      <c r="K4" s="47"/>
      <c r="L4" s="47"/>
      <c r="M4" s="47"/>
      <c r="N4" s="47"/>
      <c r="O4" s="47"/>
      <c r="P4" s="47"/>
      <c r="Q4" s="47"/>
      <c r="R4" s="47"/>
      <c r="S4" s="47"/>
    </row>
    <row r="5" spans="1:21" ht="15.75" x14ac:dyDescent="0.25">
      <c r="A5" s="47"/>
      <c r="B5" s="47"/>
      <c r="C5" s="47"/>
      <c r="D5" s="47"/>
      <c r="E5" s="47"/>
      <c r="F5" s="47"/>
      <c r="G5" s="47"/>
      <c r="H5" s="47"/>
      <c r="I5" s="47"/>
      <c r="J5" s="47"/>
      <c r="K5" s="47"/>
      <c r="L5" s="47"/>
      <c r="M5" s="47"/>
      <c r="N5" s="47"/>
      <c r="O5" s="47"/>
      <c r="P5" s="47"/>
      <c r="Q5" s="47"/>
      <c r="R5" s="47"/>
      <c r="S5" s="47"/>
    </row>
    <row r="6" spans="1:21" ht="12.75" customHeight="1" x14ac:dyDescent="0.25">
      <c r="A6" s="5"/>
      <c r="B6" s="5"/>
      <c r="C6" s="5"/>
      <c r="D6" s="5"/>
      <c r="E6" s="5"/>
      <c r="F6" s="5"/>
      <c r="G6" s="5"/>
      <c r="H6" s="5"/>
      <c r="I6" s="5"/>
      <c r="J6" s="5"/>
      <c r="K6" s="5"/>
      <c r="L6" s="5"/>
      <c r="M6" s="5"/>
      <c r="N6" s="6"/>
      <c r="O6" s="6"/>
      <c r="P6" s="6"/>
      <c r="Q6" s="6"/>
      <c r="R6" s="6"/>
      <c r="S6" s="5"/>
    </row>
    <row r="7" spans="1:21" ht="15.75" customHeight="1" x14ac:dyDescent="0.25">
      <c r="A7" s="51" t="s">
        <v>0</v>
      </c>
      <c r="B7" s="51" t="s">
        <v>2</v>
      </c>
      <c r="C7" s="51" t="s">
        <v>34</v>
      </c>
      <c r="D7" s="54" t="s">
        <v>48</v>
      </c>
      <c r="E7" s="51" t="s">
        <v>24</v>
      </c>
      <c r="F7" s="62" t="s">
        <v>23</v>
      </c>
      <c r="G7" s="62"/>
      <c r="H7" s="62"/>
      <c r="I7" s="62"/>
      <c r="J7" s="54" t="s">
        <v>9</v>
      </c>
      <c r="K7" s="54" t="s">
        <v>10</v>
      </c>
      <c r="L7" s="54" t="s">
        <v>11</v>
      </c>
      <c r="M7" s="54" t="s">
        <v>31</v>
      </c>
      <c r="N7" s="49" t="s">
        <v>32</v>
      </c>
      <c r="O7" s="49" t="s">
        <v>35</v>
      </c>
      <c r="P7" s="49" t="s">
        <v>36</v>
      </c>
      <c r="Q7" s="49" t="s">
        <v>37</v>
      </c>
      <c r="R7" s="49" t="s">
        <v>38</v>
      </c>
      <c r="S7" s="51" t="s">
        <v>12</v>
      </c>
      <c r="T7" s="59"/>
      <c r="U7" s="60"/>
    </row>
    <row r="8" spans="1:21" ht="39.75" customHeight="1" x14ac:dyDescent="0.25">
      <c r="A8" s="51"/>
      <c r="B8" s="51"/>
      <c r="C8" s="51"/>
      <c r="D8" s="55"/>
      <c r="E8" s="51"/>
      <c r="F8" s="7" t="s">
        <v>1</v>
      </c>
      <c r="G8" s="8" t="s">
        <v>3</v>
      </c>
      <c r="H8" s="7" t="s">
        <v>8</v>
      </c>
      <c r="I8" s="8" t="s">
        <v>33</v>
      </c>
      <c r="J8" s="55"/>
      <c r="K8" s="55"/>
      <c r="L8" s="55"/>
      <c r="M8" s="55"/>
      <c r="N8" s="50"/>
      <c r="O8" s="50"/>
      <c r="P8" s="50"/>
      <c r="Q8" s="50"/>
      <c r="R8" s="50"/>
      <c r="S8" s="51"/>
    </row>
    <row r="9" spans="1:21" ht="24.6" customHeight="1" x14ac:dyDescent="0.25">
      <c r="A9" s="9">
        <v>1</v>
      </c>
      <c r="B9" s="10" t="s">
        <v>13</v>
      </c>
      <c r="C9" s="9" t="s">
        <v>35</v>
      </c>
      <c r="D9" s="9"/>
      <c r="E9" s="9">
        <v>1</v>
      </c>
      <c r="F9" s="11">
        <v>3.66</v>
      </c>
      <c r="G9" s="9"/>
      <c r="H9" s="11">
        <v>0.4</v>
      </c>
      <c r="I9" s="12">
        <f>SUM(F9:H9)</f>
        <v>4.0600000000000005</v>
      </c>
      <c r="J9" s="9">
        <v>12</v>
      </c>
      <c r="K9" s="9">
        <v>0</v>
      </c>
      <c r="L9" s="9">
        <v>0</v>
      </c>
      <c r="M9" s="13">
        <f>+J9-K9-L9</f>
        <v>12</v>
      </c>
      <c r="N9" s="14">
        <f>200000*K9</f>
        <v>0</v>
      </c>
      <c r="O9" s="15">
        <f t="shared" ref="O9:O18" si="0">+IF($E9=1,($I9*1.5+1.5)*$M9/12*$U$1+$N9,0)</f>
        <v>11309100.000000002</v>
      </c>
      <c r="P9" s="15">
        <f t="shared" ref="P9:P18" si="1">+IF($E9=2,($I9+1.5)*$M9/12*$U$1+$N9,0)</f>
        <v>0</v>
      </c>
      <c r="Q9" s="15">
        <f>+IF($E9=3,2400000,0)</f>
        <v>0</v>
      </c>
      <c r="R9" s="15">
        <f t="shared" ref="R9:R18" si="2">+IF($E9=4,($I9+1.5)*$M9/12*$U$1+$N9,0)</f>
        <v>0</v>
      </c>
      <c r="S9" s="10"/>
    </row>
    <row r="10" spans="1:21" ht="25.5" customHeight="1" x14ac:dyDescent="0.25">
      <c r="A10" s="13">
        <v>2</v>
      </c>
      <c r="B10" s="16" t="s">
        <v>14</v>
      </c>
      <c r="C10" s="13" t="s">
        <v>35</v>
      </c>
      <c r="D10" s="13"/>
      <c r="E10" s="13">
        <v>1</v>
      </c>
      <c r="F10" s="17">
        <v>4.9800000000000004</v>
      </c>
      <c r="G10" s="13">
        <v>0.85</v>
      </c>
      <c r="H10" s="17">
        <v>0.5</v>
      </c>
      <c r="I10" s="12">
        <f>SUM(F10:H10)</f>
        <v>6.33</v>
      </c>
      <c r="J10" s="13">
        <v>8</v>
      </c>
      <c r="K10" s="13">
        <v>0</v>
      </c>
      <c r="L10" s="13">
        <v>0</v>
      </c>
      <c r="M10" s="13">
        <f>+J10-K10-L10</f>
        <v>8</v>
      </c>
      <c r="N10" s="15">
        <f>200000*K10</f>
        <v>0</v>
      </c>
      <c r="O10" s="15">
        <f t="shared" si="0"/>
        <v>10921700.000000002</v>
      </c>
      <c r="P10" s="15">
        <f t="shared" si="1"/>
        <v>0</v>
      </c>
      <c r="Q10" s="15">
        <f>+IF($E10=3,2400000,0)</f>
        <v>0</v>
      </c>
      <c r="R10" s="15">
        <f t="shared" si="2"/>
        <v>0</v>
      </c>
      <c r="S10" s="16" t="s">
        <v>55</v>
      </c>
    </row>
    <row r="11" spans="1:21" ht="36.75" customHeight="1" x14ac:dyDescent="0.25">
      <c r="A11" s="13">
        <v>3</v>
      </c>
      <c r="B11" s="16" t="s">
        <v>28</v>
      </c>
      <c r="C11" s="13" t="s">
        <v>36</v>
      </c>
      <c r="D11" s="13"/>
      <c r="E11" s="13">
        <v>2</v>
      </c>
      <c r="F11" s="17">
        <v>4.9800000000000004</v>
      </c>
      <c r="G11" s="13">
        <v>0.85</v>
      </c>
      <c r="H11" s="17"/>
      <c r="I11" s="12">
        <f t="shared" ref="I11:I20" si="3">SUM(F11:H11)</f>
        <v>5.83</v>
      </c>
      <c r="J11" s="13">
        <v>8</v>
      </c>
      <c r="K11" s="13">
        <v>1</v>
      </c>
      <c r="L11" s="13">
        <v>0</v>
      </c>
      <c r="M11" s="13">
        <f t="shared" ref="M11:M20" si="4">+J11-K11-L11</f>
        <v>7</v>
      </c>
      <c r="N11" s="15">
        <f t="shared" ref="N11:N19" si="5">200000*K11</f>
        <v>200000</v>
      </c>
      <c r="O11" s="15">
        <f t="shared" si="0"/>
        <v>0</v>
      </c>
      <c r="P11" s="15">
        <f>+IF($E11=2,($I11+1.5)*$M11/12*$U$1+$N11,0)</f>
        <v>6570991.666666667</v>
      </c>
      <c r="Q11" s="15">
        <f t="shared" ref="Q11:Q20" si="6">+IF($E11=3,2400000,0)</f>
        <v>0</v>
      </c>
      <c r="R11" s="15">
        <f t="shared" si="2"/>
        <v>0</v>
      </c>
      <c r="S11" s="16" t="s">
        <v>56</v>
      </c>
    </row>
    <row r="12" spans="1:21" ht="24.6" customHeight="1" x14ac:dyDescent="0.25">
      <c r="A12" s="13">
        <v>4</v>
      </c>
      <c r="B12" s="16" t="s">
        <v>15</v>
      </c>
      <c r="C12" s="13" t="s">
        <v>36</v>
      </c>
      <c r="D12" s="13"/>
      <c r="E12" s="13">
        <v>2</v>
      </c>
      <c r="F12" s="17">
        <v>3.33</v>
      </c>
      <c r="G12" s="13"/>
      <c r="H12" s="17"/>
      <c r="I12" s="12">
        <f t="shared" si="3"/>
        <v>3.33</v>
      </c>
      <c r="J12" s="13">
        <v>12</v>
      </c>
      <c r="K12" s="13">
        <v>2</v>
      </c>
      <c r="L12" s="13">
        <v>0</v>
      </c>
      <c r="M12" s="13">
        <f t="shared" si="4"/>
        <v>10</v>
      </c>
      <c r="N12" s="15">
        <f t="shared" si="5"/>
        <v>400000</v>
      </c>
      <c r="O12" s="15">
        <f t="shared" si="0"/>
        <v>0</v>
      </c>
      <c r="P12" s="15">
        <f t="shared" si="1"/>
        <v>6397249.9999999991</v>
      </c>
      <c r="Q12" s="15">
        <f t="shared" si="6"/>
        <v>0</v>
      </c>
      <c r="R12" s="15">
        <f t="shared" si="2"/>
        <v>0</v>
      </c>
      <c r="S12" s="16" t="s">
        <v>57</v>
      </c>
    </row>
    <row r="13" spans="1:21" ht="24.6" customHeight="1" x14ac:dyDescent="0.25">
      <c r="A13" s="13">
        <v>5</v>
      </c>
      <c r="B13" s="16" t="s">
        <v>16</v>
      </c>
      <c r="C13" s="13" t="s">
        <v>37</v>
      </c>
      <c r="D13" s="13"/>
      <c r="E13" s="13">
        <v>3</v>
      </c>
      <c r="F13" s="17">
        <v>4.32</v>
      </c>
      <c r="G13" s="13"/>
      <c r="H13" s="17"/>
      <c r="I13" s="12">
        <f t="shared" si="3"/>
        <v>4.32</v>
      </c>
      <c r="J13" s="13">
        <v>12</v>
      </c>
      <c r="K13" s="13">
        <v>0</v>
      </c>
      <c r="L13" s="13">
        <v>0</v>
      </c>
      <c r="M13" s="13">
        <f t="shared" si="4"/>
        <v>12</v>
      </c>
      <c r="N13" s="15">
        <f t="shared" si="5"/>
        <v>0</v>
      </c>
      <c r="O13" s="15">
        <f t="shared" si="0"/>
        <v>0</v>
      </c>
      <c r="P13" s="15">
        <f t="shared" si="1"/>
        <v>0</v>
      </c>
      <c r="Q13" s="15">
        <f t="shared" si="6"/>
        <v>2400000</v>
      </c>
      <c r="R13" s="15">
        <f t="shared" si="2"/>
        <v>0</v>
      </c>
      <c r="S13" s="16" t="s">
        <v>18</v>
      </c>
    </row>
    <row r="14" spans="1:21" ht="34.9" customHeight="1" x14ac:dyDescent="0.25">
      <c r="A14" s="13">
        <v>6</v>
      </c>
      <c r="B14" s="16" t="s">
        <v>17</v>
      </c>
      <c r="C14" s="13" t="s">
        <v>38</v>
      </c>
      <c r="D14" s="13"/>
      <c r="E14" s="13">
        <v>4</v>
      </c>
      <c r="F14" s="17">
        <v>4.32</v>
      </c>
      <c r="G14" s="13"/>
      <c r="H14" s="17">
        <v>0.4</v>
      </c>
      <c r="I14" s="12">
        <f t="shared" si="3"/>
        <v>4.7200000000000006</v>
      </c>
      <c r="J14" s="13">
        <v>12</v>
      </c>
      <c r="K14" s="13">
        <v>1</v>
      </c>
      <c r="L14" s="13">
        <v>4</v>
      </c>
      <c r="M14" s="13">
        <f t="shared" si="4"/>
        <v>7</v>
      </c>
      <c r="N14" s="15">
        <f t="shared" si="5"/>
        <v>200000</v>
      </c>
      <c r="O14" s="15">
        <f t="shared" si="0"/>
        <v>0</v>
      </c>
      <c r="P14" s="15">
        <f t="shared" si="1"/>
        <v>0</v>
      </c>
      <c r="Q14" s="15">
        <f t="shared" si="6"/>
        <v>0</v>
      </c>
      <c r="R14" s="15">
        <f t="shared" si="2"/>
        <v>5606216.6666666679</v>
      </c>
      <c r="S14" s="16" t="s">
        <v>58</v>
      </c>
    </row>
    <row r="15" spans="1:21" ht="22.9" customHeight="1" x14ac:dyDescent="0.25">
      <c r="A15" s="13">
        <v>7</v>
      </c>
      <c r="B15" s="16" t="s">
        <v>19</v>
      </c>
      <c r="C15" s="13" t="s">
        <v>38</v>
      </c>
      <c r="D15" s="13"/>
      <c r="E15" s="13">
        <v>4</v>
      </c>
      <c r="F15" s="17">
        <v>4.32</v>
      </c>
      <c r="G15" s="13"/>
      <c r="H15" s="17"/>
      <c r="I15" s="12">
        <f t="shared" si="3"/>
        <v>4.32</v>
      </c>
      <c r="J15" s="13">
        <v>12</v>
      </c>
      <c r="K15" s="13">
        <v>0</v>
      </c>
      <c r="L15" s="13">
        <v>9</v>
      </c>
      <c r="M15" s="13">
        <f t="shared" si="4"/>
        <v>3</v>
      </c>
      <c r="N15" s="15">
        <f t="shared" si="5"/>
        <v>0</v>
      </c>
      <c r="O15" s="15">
        <f t="shared" si="0"/>
        <v>0</v>
      </c>
      <c r="P15" s="15">
        <f t="shared" si="1"/>
        <v>0</v>
      </c>
      <c r="Q15" s="15">
        <f t="shared" si="6"/>
        <v>0</v>
      </c>
      <c r="R15" s="15">
        <f>IF(IF($E15=4,($I15+1.5)*$M15/12*$U$1+$N15,0)&gt;2400000,IF($E15=4,($I15+1.5)*$M15/12*$U$1+$N15,0),2400000)</f>
        <v>2400000</v>
      </c>
      <c r="S15" s="16" t="s">
        <v>67</v>
      </c>
    </row>
    <row r="16" spans="1:21" ht="22.9" customHeight="1" x14ac:dyDescent="0.25">
      <c r="A16" s="13">
        <v>8</v>
      </c>
      <c r="B16" s="16" t="s">
        <v>22</v>
      </c>
      <c r="C16" s="13" t="s">
        <v>38</v>
      </c>
      <c r="D16" s="13"/>
      <c r="E16" s="13">
        <v>4</v>
      </c>
      <c r="F16" s="17">
        <v>4.32</v>
      </c>
      <c r="G16" s="13"/>
      <c r="H16" s="17"/>
      <c r="I16" s="12">
        <f t="shared" si="3"/>
        <v>4.32</v>
      </c>
      <c r="J16" s="13">
        <v>12</v>
      </c>
      <c r="K16" s="13">
        <v>0</v>
      </c>
      <c r="L16" s="13">
        <v>6</v>
      </c>
      <c r="M16" s="13">
        <f t="shared" si="4"/>
        <v>6</v>
      </c>
      <c r="N16" s="15">
        <f t="shared" si="5"/>
        <v>0</v>
      </c>
      <c r="O16" s="15">
        <f t="shared" si="0"/>
        <v>0</v>
      </c>
      <c r="P16" s="15">
        <f t="shared" si="1"/>
        <v>0</v>
      </c>
      <c r="Q16" s="15">
        <f t="shared" si="6"/>
        <v>0</v>
      </c>
      <c r="R16" s="15">
        <f>IF(IF($E16=4,($I16+1.5)*$M16/12*$U$1+$N16,0)&gt;2400000,IF($E16=4,($I16+1.5)*$M16/12*$U$1+$N16,0),2400000)</f>
        <v>4335900</v>
      </c>
      <c r="S16" s="16" t="s">
        <v>68</v>
      </c>
    </row>
    <row r="17" spans="1:21" ht="22.9" customHeight="1" x14ac:dyDescent="0.25">
      <c r="A17" s="13">
        <v>9</v>
      </c>
      <c r="B17" s="16" t="s">
        <v>20</v>
      </c>
      <c r="C17" s="13" t="s">
        <v>35</v>
      </c>
      <c r="D17" s="13"/>
      <c r="E17" s="13">
        <v>1</v>
      </c>
      <c r="F17" s="17">
        <v>4.32</v>
      </c>
      <c r="G17" s="13"/>
      <c r="H17" s="17"/>
      <c r="I17" s="12">
        <f t="shared" si="3"/>
        <v>4.32</v>
      </c>
      <c r="J17" s="13">
        <v>12</v>
      </c>
      <c r="K17" s="13">
        <v>0</v>
      </c>
      <c r="L17" s="13">
        <v>1</v>
      </c>
      <c r="M17" s="13">
        <f t="shared" si="4"/>
        <v>11</v>
      </c>
      <c r="N17" s="15">
        <f t="shared" si="5"/>
        <v>0</v>
      </c>
      <c r="O17" s="15">
        <f t="shared" si="0"/>
        <v>10899350</v>
      </c>
      <c r="P17" s="15">
        <f t="shared" si="1"/>
        <v>0</v>
      </c>
      <c r="Q17" s="15">
        <f t="shared" si="6"/>
        <v>0</v>
      </c>
      <c r="R17" s="15">
        <f t="shared" si="2"/>
        <v>0</v>
      </c>
      <c r="S17" s="16" t="s">
        <v>59</v>
      </c>
    </row>
    <row r="18" spans="1:21" ht="46.9" customHeight="1" x14ac:dyDescent="0.25">
      <c r="A18" s="13">
        <v>10</v>
      </c>
      <c r="B18" s="16" t="s">
        <v>21</v>
      </c>
      <c r="C18" s="13" t="s">
        <v>36</v>
      </c>
      <c r="D18" s="13"/>
      <c r="E18" s="13">
        <v>2</v>
      </c>
      <c r="F18" s="17">
        <v>4.32</v>
      </c>
      <c r="G18" s="13"/>
      <c r="H18" s="17"/>
      <c r="I18" s="12">
        <f t="shared" si="3"/>
        <v>4.32</v>
      </c>
      <c r="J18" s="13">
        <v>12</v>
      </c>
      <c r="K18" s="13">
        <v>0</v>
      </c>
      <c r="L18" s="13">
        <v>3</v>
      </c>
      <c r="M18" s="13">
        <f t="shared" si="4"/>
        <v>9</v>
      </c>
      <c r="N18" s="15">
        <f t="shared" si="5"/>
        <v>0</v>
      </c>
      <c r="O18" s="15">
        <f t="shared" si="0"/>
        <v>0</v>
      </c>
      <c r="P18" s="15">
        <f t="shared" si="1"/>
        <v>6503850</v>
      </c>
      <c r="Q18" s="15">
        <f t="shared" si="6"/>
        <v>0</v>
      </c>
      <c r="R18" s="15">
        <f t="shared" si="2"/>
        <v>0</v>
      </c>
      <c r="S18" s="16" t="s">
        <v>60</v>
      </c>
    </row>
    <row r="19" spans="1:21" ht="25.15" customHeight="1" x14ac:dyDescent="0.25">
      <c r="A19" s="13">
        <v>12</v>
      </c>
      <c r="B19" s="18" t="s">
        <v>40</v>
      </c>
      <c r="C19" s="19" t="s">
        <v>36</v>
      </c>
      <c r="D19" s="19"/>
      <c r="E19" s="19">
        <v>2</v>
      </c>
      <c r="F19" s="20">
        <v>8</v>
      </c>
      <c r="G19" s="18"/>
      <c r="H19" s="20">
        <v>0.5</v>
      </c>
      <c r="I19" s="12">
        <f t="shared" si="3"/>
        <v>8.5</v>
      </c>
      <c r="J19" s="19">
        <v>12</v>
      </c>
      <c r="K19" s="19">
        <v>0</v>
      </c>
      <c r="L19" s="19">
        <v>0</v>
      </c>
      <c r="M19" s="19">
        <f t="shared" si="4"/>
        <v>12</v>
      </c>
      <c r="N19" s="21">
        <f t="shared" si="5"/>
        <v>0</v>
      </c>
      <c r="O19" s="21">
        <f>+IF($E19=1,($I19*1.5+1.5)*0.75*$M19/12*$U$1+$N19,0)</f>
        <v>0</v>
      </c>
      <c r="P19" s="21">
        <f>+IF($E19=2,($I19+1.5)*0.75*$M19/12*$U$1+$N19,0)</f>
        <v>11175000</v>
      </c>
      <c r="Q19" s="21">
        <f t="shared" si="6"/>
        <v>0</v>
      </c>
      <c r="R19" s="21">
        <f>+IF($E19=4,($I19+1.5)*0.75*$M19/12*$U$1+$N19,0)</f>
        <v>0</v>
      </c>
      <c r="S19" s="18" t="s">
        <v>41</v>
      </c>
    </row>
    <row r="20" spans="1:21" ht="25.15" customHeight="1" x14ac:dyDescent="0.25">
      <c r="A20" s="13">
        <v>13</v>
      </c>
      <c r="B20" s="18" t="s">
        <v>42</v>
      </c>
      <c r="C20" s="19"/>
      <c r="D20" s="19"/>
      <c r="E20" s="19">
        <v>1</v>
      </c>
      <c r="F20" s="20">
        <v>7.3</v>
      </c>
      <c r="G20" s="18"/>
      <c r="H20" s="20">
        <v>0.4</v>
      </c>
      <c r="I20" s="12">
        <f t="shared" si="3"/>
        <v>7.7</v>
      </c>
      <c r="J20" s="19">
        <v>12</v>
      </c>
      <c r="K20" s="19">
        <v>0</v>
      </c>
      <c r="L20" s="19">
        <v>0</v>
      </c>
      <c r="M20" s="19">
        <f t="shared" si="4"/>
        <v>12</v>
      </c>
      <c r="N20" s="21">
        <v>0</v>
      </c>
      <c r="O20" s="21">
        <f>+IF($E20=1,($I20*1.5+1.5)*0.75*$M20/12*$U$1+$N20,0)</f>
        <v>14583375.000000002</v>
      </c>
      <c r="P20" s="21">
        <f>+IF($E20=2,($I20+1.5)*0.75*$M20/12*$U$1+$N20,0)</f>
        <v>0</v>
      </c>
      <c r="Q20" s="21">
        <f t="shared" si="6"/>
        <v>0</v>
      </c>
      <c r="R20" s="21">
        <f>+IF($E20=4,($I20+1.5)*0.75*$M20/12*$U$1+$N20,0)</f>
        <v>0</v>
      </c>
      <c r="S20" s="18" t="s">
        <v>41</v>
      </c>
    </row>
    <row r="21" spans="1:21" ht="25.15" customHeight="1" x14ac:dyDescent="0.25">
      <c r="A21" s="19"/>
      <c r="B21" s="18" t="s">
        <v>51</v>
      </c>
      <c r="C21" s="19"/>
      <c r="D21" s="19"/>
      <c r="E21" s="19"/>
      <c r="F21" s="20"/>
      <c r="G21" s="18"/>
      <c r="H21" s="20"/>
      <c r="I21" s="22"/>
      <c r="J21" s="19"/>
      <c r="K21" s="19"/>
      <c r="L21" s="19"/>
      <c r="M21" s="19"/>
      <c r="N21" s="21"/>
      <c r="O21" s="21"/>
      <c r="P21" s="21"/>
      <c r="Q21" s="21"/>
      <c r="R21" s="21"/>
      <c r="S21" s="18"/>
    </row>
    <row r="22" spans="1:21" ht="25.15" customHeight="1" x14ac:dyDescent="0.25">
      <c r="A22" s="23"/>
      <c r="B22" s="23" t="s">
        <v>52</v>
      </c>
      <c r="C22" s="23"/>
      <c r="D22" s="23"/>
      <c r="E22" s="23"/>
      <c r="F22" s="24"/>
      <c r="G22" s="25"/>
      <c r="H22" s="24"/>
      <c r="I22" s="25"/>
      <c r="J22" s="23"/>
      <c r="K22" s="23"/>
      <c r="L22" s="23"/>
      <c r="M22" s="23"/>
      <c r="N22" s="26"/>
      <c r="O22" s="26"/>
      <c r="P22" s="26"/>
      <c r="Q22" s="26"/>
      <c r="R22" s="26"/>
      <c r="S22" s="27"/>
    </row>
    <row r="23" spans="1:21" ht="18.75" customHeight="1" x14ac:dyDescent="0.25">
      <c r="A23" s="28"/>
      <c r="B23" s="29"/>
      <c r="C23" s="28"/>
      <c r="D23" s="28"/>
      <c r="E23" s="63"/>
      <c r="F23" s="63"/>
      <c r="G23" s="63"/>
      <c r="H23" s="63"/>
      <c r="I23" s="63"/>
      <c r="J23" s="63"/>
      <c r="K23" s="63"/>
      <c r="L23" s="63"/>
      <c r="M23" s="63"/>
      <c r="N23" s="63"/>
      <c r="O23" s="63"/>
      <c r="P23" s="63"/>
      <c r="Q23" s="63"/>
      <c r="R23" s="63"/>
      <c r="S23" s="63"/>
    </row>
    <row r="24" spans="1:21" s="34" customFormat="1" ht="18.75" customHeight="1" x14ac:dyDescent="0.25">
      <c r="A24" s="30"/>
      <c r="B24" s="31"/>
      <c r="C24" s="30"/>
      <c r="D24" s="30"/>
      <c r="E24" s="32"/>
      <c r="F24" s="32"/>
      <c r="G24" s="32"/>
      <c r="H24" s="32"/>
      <c r="I24" s="32"/>
      <c r="J24" s="32"/>
      <c r="K24" s="32"/>
      <c r="L24" s="32"/>
      <c r="M24" s="32"/>
      <c r="N24" s="32"/>
      <c r="O24" s="48" t="s">
        <v>61</v>
      </c>
      <c r="P24" s="48"/>
      <c r="Q24" s="48"/>
      <c r="R24" s="48"/>
      <c r="S24" s="48"/>
      <c r="T24" s="33"/>
      <c r="U24" s="33"/>
    </row>
    <row r="25" spans="1:21" s="34" customFormat="1" ht="18.75" customHeight="1" x14ac:dyDescent="0.25">
      <c r="A25" s="30"/>
      <c r="B25" s="58" t="s">
        <v>50</v>
      </c>
      <c r="C25" s="58"/>
      <c r="D25" s="58"/>
      <c r="E25" s="58"/>
      <c r="F25" s="58"/>
      <c r="G25" s="58"/>
      <c r="H25" s="58"/>
      <c r="I25" s="32"/>
      <c r="J25" s="32"/>
      <c r="K25" s="32"/>
      <c r="L25" s="32"/>
      <c r="M25" s="32"/>
      <c r="N25" s="32"/>
      <c r="O25" s="58" t="s">
        <v>49</v>
      </c>
      <c r="P25" s="58"/>
      <c r="Q25" s="58"/>
      <c r="R25" s="58"/>
      <c r="S25" s="58"/>
      <c r="T25" s="33"/>
      <c r="U25" s="33"/>
    </row>
    <row r="26" spans="1:21" s="34" customFormat="1" ht="18.75" customHeight="1" x14ac:dyDescent="0.25">
      <c r="A26" s="30"/>
      <c r="B26" s="31"/>
      <c r="C26" s="30"/>
      <c r="D26" s="30"/>
      <c r="E26" s="32"/>
      <c r="F26" s="32"/>
      <c r="G26" s="32"/>
      <c r="H26" s="32"/>
      <c r="I26" s="32"/>
      <c r="J26" s="32"/>
      <c r="K26" s="32"/>
      <c r="L26" s="32"/>
      <c r="M26" s="32"/>
      <c r="N26" s="32"/>
      <c r="O26" s="32"/>
      <c r="P26" s="32"/>
      <c r="Q26" s="32"/>
      <c r="R26" s="32"/>
      <c r="S26" s="32"/>
      <c r="T26" s="33"/>
      <c r="U26" s="33"/>
    </row>
    <row r="27" spans="1:21" ht="18.75" customHeight="1" x14ac:dyDescent="0.25">
      <c r="A27" s="28"/>
      <c r="B27" s="29"/>
      <c r="C27" s="28"/>
      <c r="D27" s="28"/>
      <c r="E27" s="35"/>
      <c r="F27" s="35"/>
      <c r="G27" s="35"/>
      <c r="H27" s="35"/>
      <c r="I27" s="35"/>
      <c r="J27" s="35"/>
      <c r="K27" s="35"/>
      <c r="L27" s="35"/>
      <c r="M27" s="35"/>
      <c r="N27" s="35"/>
      <c r="O27" s="35"/>
      <c r="P27" s="35"/>
      <c r="Q27" s="35"/>
      <c r="R27" s="35"/>
      <c r="S27" s="35"/>
    </row>
    <row r="28" spans="1:21" s="34" customFormat="1" ht="22.9" customHeight="1" x14ac:dyDescent="0.25">
      <c r="A28" s="36" t="s">
        <v>43</v>
      </c>
      <c r="B28" s="61" t="s">
        <v>29</v>
      </c>
      <c r="C28" s="61"/>
      <c r="D28" s="61"/>
      <c r="E28" s="61"/>
      <c r="F28" s="61"/>
      <c r="G28" s="61"/>
      <c r="H28" s="61"/>
      <c r="I28" s="61"/>
      <c r="J28" s="61"/>
      <c r="K28" s="61"/>
      <c r="L28" s="61"/>
      <c r="M28" s="37"/>
      <c r="N28" s="38"/>
      <c r="O28" s="38"/>
      <c r="P28" s="38"/>
      <c r="Q28" s="38"/>
      <c r="R28" s="38"/>
      <c r="T28" s="33"/>
      <c r="U28" s="33"/>
    </row>
    <row r="29" spans="1:21" s="34" customFormat="1" ht="22.9" customHeight="1" x14ac:dyDescent="0.25">
      <c r="A29" s="36" t="s">
        <v>44</v>
      </c>
      <c r="B29" s="61" t="s">
        <v>30</v>
      </c>
      <c r="C29" s="61"/>
      <c r="D29" s="61"/>
      <c r="E29" s="61"/>
      <c r="F29" s="61"/>
      <c r="G29" s="61"/>
      <c r="H29" s="61"/>
      <c r="I29" s="61"/>
      <c r="J29" s="61"/>
      <c r="K29" s="61"/>
      <c r="L29" s="61"/>
      <c r="M29" s="37"/>
      <c r="N29" s="38"/>
      <c r="O29" s="38"/>
      <c r="P29" s="38"/>
      <c r="Q29" s="38"/>
      <c r="R29" s="38"/>
      <c r="T29" s="33"/>
      <c r="U29" s="33"/>
    </row>
    <row r="30" spans="1:21" s="34" customFormat="1" ht="27.75" customHeight="1" x14ac:dyDescent="0.25">
      <c r="A30" s="36" t="s">
        <v>45</v>
      </c>
      <c r="B30" s="46" t="s">
        <v>62</v>
      </c>
      <c r="C30" s="46"/>
      <c r="D30" s="46"/>
      <c r="E30" s="46"/>
      <c r="F30" s="46"/>
      <c r="G30" s="46"/>
      <c r="H30" s="46"/>
      <c r="I30" s="46"/>
      <c r="J30" s="46"/>
      <c r="K30" s="46"/>
      <c r="L30" s="46"/>
      <c r="M30" s="46"/>
      <c r="N30" s="46"/>
      <c r="O30" s="46"/>
      <c r="P30" s="46"/>
      <c r="Q30" s="46"/>
      <c r="R30" s="46"/>
      <c r="S30" s="46"/>
      <c r="T30" s="33"/>
      <c r="U30" s="33"/>
    </row>
    <row r="31" spans="1:21" s="34" customFormat="1" ht="22.9" customHeight="1" x14ac:dyDescent="0.25">
      <c r="A31" s="36" t="s">
        <v>46</v>
      </c>
      <c r="B31" s="46" t="s">
        <v>63</v>
      </c>
      <c r="C31" s="46"/>
      <c r="D31" s="46"/>
      <c r="E31" s="46"/>
      <c r="F31" s="46"/>
      <c r="G31" s="46"/>
      <c r="H31" s="46"/>
      <c r="I31" s="46"/>
      <c r="J31" s="46"/>
      <c r="K31" s="46"/>
      <c r="L31" s="46"/>
      <c r="M31" s="46"/>
      <c r="N31" s="46"/>
      <c r="O31" s="46"/>
      <c r="P31" s="46"/>
      <c r="Q31" s="46"/>
      <c r="R31" s="46"/>
      <c r="S31" s="46"/>
      <c r="T31" s="33"/>
      <c r="U31" s="33"/>
    </row>
    <row r="32" spans="1:21" s="34" customFormat="1" ht="35.25" customHeight="1" x14ac:dyDescent="0.25">
      <c r="A32" s="39" t="s">
        <v>25</v>
      </c>
      <c r="B32" s="61" t="s">
        <v>66</v>
      </c>
      <c r="C32" s="61"/>
      <c r="D32" s="61"/>
      <c r="E32" s="61"/>
      <c r="F32" s="61"/>
      <c r="G32" s="61"/>
      <c r="H32" s="61"/>
      <c r="I32" s="61"/>
      <c r="J32" s="61"/>
      <c r="K32" s="61"/>
      <c r="L32" s="61"/>
      <c r="M32" s="61"/>
      <c r="N32" s="61"/>
      <c r="O32" s="61"/>
      <c r="P32" s="61"/>
      <c r="Q32" s="61"/>
      <c r="R32" s="61"/>
      <c r="S32" s="61"/>
      <c r="T32" s="33"/>
      <c r="U32" s="33"/>
    </row>
    <row r="33" spans="1:21" s="34" customFormat="1" ht="24.75" customHeight="1" x14ac:dyDescent="0.25">
      <c r="A33" s="39" t="s">
        <v>26</v>
      </c>
      <c r="B33" s="46" t="s">
        <v>64</v>
      </c>
      <c r="C33" s="46"/>
      <c r="D33" s="46"/>
      <c r="E33" s="46"/>
      <c r="F33" s="46"/>
      <c r="G33" s="46"/>
      <c r="H33" s="46"/>
      <c r="I33" s="46"/>
      <c r="J33" s="46"/>
      <c r="K33" s="46"/>
      <c r="L33" s="46"/>
      <c r="M33" s="46"/>
      <c r="N33" s="46"/>
      <c r="O33" s="46"/>
      <c r="P33" s="46"/>
      <c r="Q33" s="46"/>
      <c r="R33" s="38"/>
      <c r="T33" s="33"/>
      <c r="U33" s="33"/>
    </row>
    <row r="34" spans="1:21" s="34" customFormat="1" ht="22.9" customHeight="1" x14ac:dyDescent="0.25">
      <c r="A34" s="39" t="s">
        <v>27</v>
      </c>
      <c r="B34" s="46" t="s">
        <v>65</v>
      </c>
      <c r="C34" s="46"/>
      <c r="D34" s="46"/>
      <c r="E34" s="46"/>
      <c r="F34" s="46"/>
      <c r="G34" s="46"/>
      <c r="H34" s="46"/>
      <c r="I34" s="46"/>
      <c r="J34" s="46"/>
      <c r="K34" s="46"/>
      <c r="L34" s="46"/>
      <c r="M34" s="46"/>
      <c r="N34" s="46"/>
      <c r="O34" s="46"/>
      <c r="P34" s="46"/>
      <c r="Q34" s="46"/>
      <c r="R34" s="46"/>
      <c r="S34" s="46"/>
      <c r="T34" s="33"/>
      <c r="U34" s="33"/>
    </row>
    <row r="35" spans="1:21" s="34" customFormat="1" ht="40.15" customHeight="1" x14ac:dyDescent="0.25">
      <c r="A35" s="40" t="s">
        <v>39</v>
      </c>
      <c r="B35" s="57" t="s">
        <v>69</v>
      </c>
      <c r="C35" s="57"/>
      <c r="D35" s="57"/>
      <c r="E35" s="57"/>
      <c r="F35" s="57"/>
      <c r="G35" s="57"/>
      <c r="H35" s="57"/>
      <c r="I35" s="57"/>
      <c r="J35" s="57"/>
      <c r="K35" s="57"/>
      <c r="L35" s="57"/>
      <c r="M35" s="57"/>
      <c r="N35" s="57"/>
      <c r="O35" s="57"/>
      <c r="P35" s="57"/>
      <c r="Q35" s="57"/>
      <c r="R35" s="57"/>
      <c r="S35" s="57"/>
      <c r="T35" s="33"/>
      <c r="U35" s="33"/>
    </row>
    <row r="40" spans="1:21" x14ac:dyDescent="0.25">
      <c r="B40" s="42"/>
    </row>
    <row r="43" spans="1:21" x14ac:dyDescent="0.25">
      <c r="B43" s="44"/>
    </row>
    <row r="47" spans="1:21" x14ac:dyDescent="0.25">
      <c r="F47" s="45"/>
    </row>
  </sheetData>
  <mergeCells count="36">
    <mergeCell ref="B35:S35"/>
    <mergeCell ref="O25:S25"/>
    <mergeCell ref="B25:H25"/>
    <mergeCell ref="T7:U7"/>
    <mergeCell ref="D7:D8"/>
    <mergeCell ref="B32:S32"/>
    <mergeCell ref="E7:E8"/>
    <mergeCell ref="F7:I7"/>
    <mergeCell ref="O7:O8"/>
    <mergeCell ref="P7:P8"/>
    <mergeCell ref="M7:M8"/>
    <mergeCell ref="E23:S23"/>
    <mergeCell ref="B28:L28"/>
    <mergeCell ref="B29:L29"/>
    <mergeCell ref="Q7:Q8"/>
    <mergeCell ref="R7:R8"/>
    <mergeCell ref="J1:S1"/>
    <mergeCell ref="J2:S2"/>
    <mergeCell ref="A4:S4"/>
    <mergeCell ref="A3:S3"/>
    <mergeCell ref="B7:B8"/>
    <mergeCell ref="A7:A8"/>
    <mergeCell ref="J7:J8"/>
    <mergeCell ref="K7:K8"/>
    <mergeCell ref="L7:L8"/>
    <mergeCell ref="C7:C8"/>
    <mergeCell ref="A1:E1"/>
    <mergeCell ref="A2:E2"/>
    <mergeCell ref="B33:Q33"/>
    <mergeCell ref="B34:S34"/>
    <mergeCell ref="B30:S30"/>
    <mergeCell ref="B31:S31"/>
    <mergeCell ref="A5:S5"/>
    <mergeCell ref="O24:S24"/>
    <mergeCell ref="N7:N8"/>
    <mergeCell ref="S7:S8"/>
  </mergeCells>
  <printOptions horizontalCentered="1"/>
  <pageMargins left="0.25" right="0" top="0.25" bottom="0" header="0" footer="0"/>
  <pageSetup paperSize="9" scale="6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Mau Danh sach theo QĐ</vt:lpstr>
      <vt:lpstr>'Mau Danh sach theo QĐ'!Print_Area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minhhung275@gmail.com</dc:creator>
  <cp:lastModifiedBy>Admin</cp:lastModifiedBy>
  <cp:lastPrinted>2021-01-22T09:02:17Z</cp:lastPrinted>
  <dcterms:created xsi:type="dcterms:W3CDTF">2015-01-12T01:17:16Z</dcterms:created>
  <dcterms:modified xsi:type="dcterms:W3CDTF">2021-01-22T10:19:47Z</dcterms:modified>
</cp:coreProperties>
</file>